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<sst xmlns="http://schemas.openxmlformats.org/spreadsheetml/2006/main" count="86" uniqueCount="43">
  <si>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</si>
  <si>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</si>
  <si>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</si>
  <si>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</si>
  <si>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</si>
  <si>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</si>
  <si>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</si>
  <si>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</si>
  <si>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</si>
  <si>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</si>
  <si>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</si>
  <si>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</si>
  <si>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</si>
  <si>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</si>
  <si>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</si>
  <si>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</si>
  <si>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</si>
  <si>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</si>
  <si>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</si>
  <si>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</si>
  <si>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</si>
  <si>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</si>
  <si>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</si>
  <si>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</si>
  <si>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</si>
  <si>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</si>
  <si>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</si>
  <si>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</si>
  <si>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</si>
  <si>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Teilnehmer</t>
  </si>
  <si>
    <t>Spielplan</t>
  </si>
  <si>
    <t>Abschlusstabelle</t>
  </si>
  <si>
    <t>Pause</t>
  </si>
  <si>
    <t>D-Jugend Sparkassencup 2022</t>
  </si>
  <si>
    <t>Am Sonntag, den 15. Mai 2022</t>
  </si>
  <si>
    <t>Vorrunde Gruppe 6</t>
  </si>
  <si>
    <t>in Neukirchen Kunstrasen</t>
  </si>
  <si>
    <t>JSG Schrecksbach/Neukirchen</t>
  </si>
  <si>
    <t>JSG Neuental/Jesberg/Bad Zwesten II</t>
  </si>
  <si>
    <t>JSG Homberg-Efze III</t>
  </si>
  <si>
    <t>JSG DiNaTro/Ohetal/Fr</t>
  </si>
  <si>
    <t>VFL Wernswig (7er)</t>
  </si>
  <si>
    <t>1. FC Schwalmstadt III (7er)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</si>
</sst>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6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172" fontId="7" fillId="0" borderId="17" xfId="0" applyNumberFormat="1" applyFont="1" applyBorder="1" applyAlignment="1" applyProtection="1">
      <alignment horizontal="center"/>
      <protection hidden="1" locked="0"/>
    </xf>
    <xf numFmtId="172" fontId="7" fillId="0" borderId="15" xfId="0" applyNumberFormat="1" applyFont="1" applyBorder="1" applyAlignment="1" applyProtection="1">
      <alignment horizontal="center"/>
      <protection hidden="1" locked="0"/>
    </xf>
    <xf numFmtId="172" fontId="7" fillId="0" borderId="18" xfId="0" applyNumberFormat="1" applyFont="1" applyBorder="1" applyAlignment="1" applyProtection="1">
      <alignment horizontal="center"/>
      <protection hidden="1" locked="0"/>
    </xf>
    <xf numFmtId="172" fontId="7" fillId="0" borderId="19" xfId="0" applyNumberFormat="1" applyFont="1" applyFill="1" applyBorder="1" applyAlignment="1" applyProtection="1">
      <alignment horizontal="center"/>
      <protection hidden="1" locked="0"/>
    </xf>
    <xf numFmtId="172" fontId="7" fillId="0" borderId="13" xfId="0" applyNumberFormat="1" applyFont="1" applyFill="1" applyBorder="1" applyAlignment="1" applyProtection="1">
      <alignment horizontal="center"/>
      <protection hidden="1" locked="0"/>
    </xf>
    <xf numFmtId="172" fontId="7" fillId="0" borderId="20" xfId="0" applyNumberFormat="1" applyFont="1" applyFill="1" applyBorder="1" applyAlignment="1" applyProtection="1">
      <alignment horizontal="center"/>
      <protection hidden="1" locked="0"/>
    </xf>
    <xf numFmtId="172" fontId="7" fillId="0" borderId="21" xfId="0" applyNumberFormat="1" applyFont="1" applyFill="1" applyBorder="1" applyAlignment="1" applyProtection="1">
      <alignment horizontal="center"/>
      <protection hidden="1" locked="0"/>
    </xf>
    <xf numFmtId="172" fontId="7" fillId="0" borderId="14" xfId="0" applyNumberFormat="1" applyFont="1" applyFill="1" applyBorder="1" applyAlignment="1" applyProtection="1">
      <alignment horizontal="center"/>
      <protection hidden="1" locked="0"/>
    </xf>
    <xf numFmtId="172" fontId="7" fillId="0" borderId="22" xfId="0" applyNumberFormat="1" applyFont="1" applyFill="1" applyBorder="1" applyAlignment="1" applyProtection="1">
      <alignment horizontal="center"/>
      <protection hidden="1" locked="0"/>
    </xf>
    <xf numFmtId="172" fontId="7" fillId="0" borderId="23" xfId="0" applyNumberFormat="1" applyFont="1" applyFill="1" applyBorder="1" applyAlignment="1" applyProtection="1">
      <alignment horizontal="center"/>
      <protection hidden="1" locked="0"/>
    </xf>
    <xf numFmtId="172" fontId="7" fillId="0" borderId="16" xfId="0" applyNumberFormat="1" applyFont="1" applyFill="1" applyBorder="1" applyAlignment="1" applyProtection="1">
      <alignment horizontal="center"/>
      <protection hidden="1" locked="0"/>
    </xf>
    <xf numFmtId="172" fontId="7" fillId="0" borderId="24" xfId="0" applyNumberFormat="1" applyFont="1" applyFill="1" applyBorder="1" applyAlignment="1" applyProtection="1">
      <alignment horizontal="center"/>
      <protection hidden="1" locked="0"/>
    </xf>
    <xf numFmtId="172" fontId="7" fillId="0" borderId="21" xfId="0" applyNumberFormat="1" applyFont="1" applyBorder="1" applyAlignment="1" applyProtection="1">
      <alignment horizontal="center"/>
      <protection hidden="1" locked="0"/>
    </xf>
    <xf numFmtId="172" fontId="7" fillId="0" borderId="14" xfId="0" applyNumberFormat="1" applyFont="1" applyBorder="1" applyAlignment="1" applyProtection="1">
      <alignment horizontal="center"/>
      <protection hidden="1" locked="0"/>
    </xf>
    <xf numFmtId="172" fontId="7" fillId="0" borderId="22" xfId="0" applyNumberFormat="1" applyFont="1" applyBorder="1" applyAlignment="1" applyProtection="1">
      <alignment horizontal="center"/>
      <protection hidden="1" locked="0"/>
    </xf>
    <xf numFmtId="172" fontId="7" fillId="0" borderId="17" xfId="0" applyNumberFormat="1" applyFont="1" applyFill="1" applyBorder="1" applyAlignment="1" applyProtection="1">
      <alignment horizontal="center"/>
      <protection hidden="1" locked="0"/>
    </xf>
    <xf numFmtId="172" fontId="7" fillId="0" borderId="15" xfId="0" applyNumberFormat="1" applyFont="1" applyFill="1" applyBorder="1" applyAlignment="1" applyProtection="1">
      <alignment horizontal="center"/>
      <protection hidden="1" locked="0"/>
    </xf>
    <xf numFmtId="172" fontId="7" fillId="0" borderId="18" xfId="0" applyNumberFormat="1" applyFont="1" applyFill="1" applyBorder="1" applyAlignment="1" applyProtection="1">
      <alignment horizontal="center"/>
      <protection hidden="1" locked="0"/>
    </xf>
    <xf numFmtId="172" fontId="7" fillId="0" borderId="23" xfId="0" applyNumberFormat="1" applyFont="1" applyBorder="1" applyAlignment="1" applyProtection="1">
      <alignment horizontal="center"/>
      <protection hidden="1" locked="0"/>
    </xf>
    <xf numFmtId="172" fontId="7" fillId="0" borderId="16" xfId="0" applyNumberFormat="1" applyFont="1" applyBorder="1" applyAlignment="1" applyProtection="1">
      <alignment horizontal="center"/>
      <protection hidden="1" locked="0"/>
    </xf>
    <xf numFmtId="172" fontId="7" fillId="0" borderId="24" xfId="0" applyNumberFormat="1" applyFont="1" applyBorder="1" applyAlignment="1" applyProtection="1">
      <alignment horizontal="center"/>
      <protection hidden="1" locked="0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2" fontId="7" fillId="0" borderId="26" xfId="0" applyNumberFormat="1" applyFont="1" applyBorder="1" applyAlignment="1" applyProtection="1">
      <alignment horizontal="center"/>
      <protection hidden="1" locked="0"/>
    </xf>
    <xf numFmtId="172" fontId="7" fillId="0" borderId="12" xfId="0" applyNumberFormat="1" applyFont="1" applyBorder="1" applyAlignment="1" applyProtection="1">
      <alignment horizontal="center"/>
      <protection hidden="1" locked="0"/>
    </xf>
    <xf numFmtId="172" fontId="7" fillId="0" borderId="27" xfId="0" applyNumberFormat="1" applyFont="1" applyBorder="1" applyAlignment="1" applyProtection="1">
      <alignment horizontal="center"/>
      <protection hidden="1" locked="0"/>
    </xf>
    <xf numFmtId="0" fontId="4" fillId="0" borderId="25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25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25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3" borderId="25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27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4" xfId="0" applyFont="1" applyBorder="1" applyAlignment="1" applyProtection="1">
      <alignment horizontal="left"/>
      <protection hidden="1" locked="0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20" xfId="0" applyFont="1" applyBorder="1" applyAlignment="1" applyProtection="1">
      <alignment horizontal="left"/>
      <protection hidden="1" locked="0"/>
    </xf>
    <xf numFmtId="0" fontId="9" fillId="34" borderId="34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9" fillId="34" borderId="36" xfId="0" applyFont="1" applyFill="1" applyBorder="1" applyAlignment="1" applyProtection="1">
      <alignment horizontal="center"/>
      <protection hidden="1"/>
    </xf>
    <xf numFmtId="0" fontId="9" fillId="34" borderId="37" xfId="0" applyFont="1" applyFill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32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30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38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172" fontId="7" fillId="0" borderId="30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39" xfId="0" applyNumberFormat="1" applyFont="1" applyBorder="1" applyAlignment="1" applyProtection="1">
      <alignment horizontal="center"/>
      <protection hidden="1"/>
    </xf>
    <xf numFmtId="172" fontId="7" fillId="0" borderId="29" xfId="0" applyNumberFormat="1" applyFont="1" applyBorder="1" applyAlignment="1" applyProtection="1">
      <alignment horizontal="center"/>
      <protection hidden="1"/>
    </xf>
    <xf numFmtId="172" fontId="7" fillId="0" borderId="14" xfId="0" applyNumberFormat="1" applyFont="1" applyBorder="1" applyAlignment="1" applyProtection="1">
      <alignment horizontal="center"/>
      <protection hidden="1"/>
    </xf>
    <xf numFmtId="172" fontId="7" fillId="0" borderId="40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172" fontId="7" fillId="0" borderId="31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41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9" fillId="33" borderId="25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0" fontId="1" fillId="0" borderId="23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19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172" fontId="1" fillId="0" borderId="25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7" fontId="1" fillId="0" borderId="42" xfId="0" applyNumberFormat="1" applyFont="1" applyBorder="1" applyAlignment="1" applyProtection="1">
      <alignment horizontal="center"/>
      <protection hidden="1" locked="0"/>
    </xf>
    <xf numFmtId="177" fontId="0" fillId="0" borderId="42" xfId="0" applyNumberFormat="1" applyBorder="1" applyAlignment="1" applyProtection="1">
      <alignment/>
      <protection hidden="1" locked="0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/>
      <protection hidden="1" locked="0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left"/>
      <protection hidden="1"/>
    </xf>
    <xf numFmtId="0" fontId="0" fillId="0" borderId="42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40</xdr:row>
      <xdr:rowOff>9525</xdr:rowOff>
    </xdr:from>
    <xdr:to>
      <xdr:col>53</xdr:col>
      <xdr:colOff>104775</xdr:colOff>
      <xdr:row>41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81075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2:CE79"/>
  <sheetViews>
    <sheetView tabSelected="1" zoomScalePageLayoutView="0" workbookViewId="0" topLeftCell="A1">
      <selection activeCell="BE21" sqref="BE21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65" t="s">
        <v>33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7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68" t="s">
        <v>35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70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71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3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183" t="s">
        <v>28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5"/>
      <c r="Q8" s="169" t="s">
        <v>34</v>
      </c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1"/>
    </row>
    <row r="9" spans="5:52" ht="18">
      <c r="E9" s="186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8"/>
      <c r="Q9" s="172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4"/>
    </row>
    <row r="10" spans="5:76" s="6" customFormat="1" ht="18.75" thickBot="1">
      <c r="E10" s="190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2"/>
      <c r="Q10" s="175" t="s">
        <v>36</v>
      </c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193" t="s">
        <v>27</v>
      </c>
      <c r="F12" s="194"/>
      <c r="G12" s="194"/>
      <c r="H12" s="194"/>
      <c r="I12" s="194"/>
      <c r="J12" s="194"/>
      <c r="K12" s="194"/>
      <c r="L12" s="181">
        <v>44696</v>
      </c>
      <c r="M12" s="181"/>
      <c r="N12" s="181"/>
      <c r="O12" s="181"/>
      <c r="P12" s="181"/>
      <c r="Q12" s="181"/>
      <c r="R12" s="181"/>
      <c r="S12" s="181"/>
      <c r="T12" s="181"/>
      <c r="U12" s="182"/>
      <c r="V12" s="182"/>
      <c r="W12" s="182"/>
      <c r="X12" s="182"/>
      <c r="Y12" s="2"/>
      <c r="Z12" s="2"/>
      <c r="AA12" s="2"/>
      <c r="AB12" s="2"/>
      <c r="AC12" s="2"/>
      <c r="AD12" s="77" t="s">
        <v>17</v>
      </c>
      <c r="AE12" s="78"/>
      <c r="AF12" s="78"/>
      <c r="AG12" s="78"/>
      <c r="AH12" s="78"/>
      <c r="AI12" s="79"/>
      <c r="AJ12" s="178">
        <v>0.5416666666666666</v>
      </c>
      <c r="AK12" s="179"/>
      <c r="AL12" s="179"/>
      <c r="AM12" s="179"/>
      <c r="AN12" s="179"/>
      <c r="AO12" s="179"/>
      <c r="AP12" s="179"/>
      <c r="AQ12" s="180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77" t="s">
        <v>18</v>
      </c>
      <c r="F14" s="78"/>
      <c r="G14" s="78"/>
      <c r="H14" s="78"/>
      <c r="I14" s="78"/>
      <c r="J14" s="78"/>
      <c r="K14" s="79"/>
      <c r="L14" s="197">
        <v>1</v>
      </c>
      <c r="M14" s="197"/>
      <c r="N14" s="198" t="s">
        <v>21</v>
      </c>
      <c r="O14" s="198"/>
      <c r="P14" s="80">
        <v>15</v>
      </c>
      <c r="Q14" s="80"/>
      <c r="R14" s="80"/>
      <c r="S14" s="80"/>
      <c r="T14" s="195" t="s">
        <v>20</v>
      </c>
      <c r="U14" s="195"/>
      <c r="V14" s="195"/>
      <c r="W14" s="195"/>
      <c r="X14" s="196"/>
      <c r="AD14" s="77" t="s">
        <v>19</v>
      </c>
      <c r="AE14" s="78"/>
      <c r="AF14" s="78"/>
      <c r="AG14" s="78"/>
      <c r="AH14" s="78"/>
      <c r="AI14" s="79"/>
      <c r="AJ14" s="80">
        <v>2</v>
      </c>
      <c r="AK14" s="80"/>
      <c r="AL14" s="80"/>
      <c r="AM14" s="80"/>
      <c r="AN14" s="8" t="s">
        <v>20</v>
      </c>
      <c r="AO14" s="8"/>
      <c r="AP14" s="8"/>
      <c r="AQ14" s="9"/>
      <c r="BA14" s="2">
        <f>L14*P14</f>
        <v>15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0.011805555555555555</v>
      </c>
      <c r="BO14" s="1"/>
      <c r="BP14" s="10">
        <f>P14/1440</f>
        <v>0.010416666666666666</v>
      </c>
      <c r="BQ14" s="10">
        <f>AJ14/1440</f>
        <v>0.001388888888888889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74" t="s">
        <v>29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6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55" ht="18">
      <c r="B17" s="199" t="s">
        <v>1</v>
      </c>
      <c r="C17" s="200"/>
      <c r="D17" s="83" t="s">
        <v>37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5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55" ht="18">
      <c r="B18" s="81" t="s">
        <v>2</v>
      </c>
      <c r="C18" s="82"/>
      <c r="D18" s="86" t="s">
        <v>38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8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8">
      <c r="B19" s="81" t="s">
        <v>3</v>
      </c>
      <c r="C19" s="82"/>
      <c r="D19" s="189" t="s">
        <v>39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8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8">
      <c r="B20" s="81" t="s">
        <v>4</v>
      </c>
      <c r="C20" s="82"/>
      <c r="D20" s="189" t="s">
        <v>40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8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8">
      <c r="B21" s="81" t="s">
        <v>25</v>
      </c>
      <c r="C21" s="82"/>
      <c r="D21" s="86" t="s">
        <v>41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8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55" ht="18.75" thickBot="1">
      <c r="B22" s="108" t="s">
        <v>26</v>
      </c>
      <c r="C22" s="109"/>
      <c r="D22" s="110" t="s">
        <v>42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2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ht="18.75" thickBot="1"/>
    <row r="24" spans="2:76" ht="18.75" thickBot="1">
      <c r="B24" s="113" t="s">
        <v>5</v>
      </c>
      <c r="C24" s="114"/>
      <c r="D24" s="114" t="s">
        <v>0</v>
      </c>
      <c r="E24" s="114"/>
      <c r="F24" s="114"/>
      <c r="G24" s="114"/>
      <c r="H24" s="114"/>
      <c r="I24" s="114" t="s">
        <v>30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 t="s">
        <v>6</v>
      </c>
      <c r="AS24" s="114"/>
      <c r="AT24" s="114"/>
      <c r="AU24" s="114"/>
      <c r="AV24" s="116"/>
      <c r="AW24" s="59" t="s">
        <v>32</v>
      </c>
      <c r="AX24" s="60"/>
      <c r="AY24" s="60"/>
      <c r="AZ24" s="60"/>
      <c r="BA24" s="61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8">
      <c r="B25" s="145">
        <v>1</v>
      </c>
      <c r="C25" s="146"/>
      <c r="D25" s="151">
        <f>IF((AW25=""),AJ12,AW25)</f>
        <v>0.5416666666666666</v>
      </c>
      <c r="E25" s="152"/>
      <c r="F25" s="152"/>
      <c r="G25" s="152"/>
      <c r="H25" s="153"/>
      <c r="I25" s="96" t="str">
        <f>D17</f>
        <v>JSG Schrecksbach/Neukirchen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11" t="s">
        <v>8</v>
      </c>
      <c r="AA25" s="143" t="str">
        <f>D18</f>
        <v>JSG Neuental/Jesberg/Bad Zwesten II</v>
      </c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4"/>
      <c r="AR25" s="117"/>
      <c r="AS25" s="118"/>
      <c r="AT25" s="12" t="s">
        <v>7</v>
      </c>
      <c r="AU25" s="118"/>
      <c r="AV25" s="130"/>
      <c r="AW25" s="62"/>
      <c r="AX25" s="63"/>
      <c r="AY25" s="63"/>
      <c r="AZ25" s="63"/>
      <c r="BA25" s="64"/>
      <c r="BF25" s="2">
        <f>AR25-AU25</f>
        <v>0</v>
      </c>
      <c r="BG25" s="2">
        <f>IF((OR(AR25="",AU25="")),0,IF(BF25&lt;0,0)+IF(BF25=0,1)+IF(BF25&gt;0,3))</f>
        <v>0</v>
      </c>
      <c r="BH25" s="2">
        <f>IF((OR(AR25="",AU25="")),0,IF(BF25&lt;0,3)+IF(BF25=0,1)+IF(BF25&gt;0,0))</f>
        <v>0</v>
      </c>
      <c r="BI25" s="2">
        <f>IF((OR(AR25="",AU25="")),0,1)</f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8">
      <c r="B26" s="105">
        <v>2</v>
      </c>
      <c r="C26" s="147"/>
      <c r="D26" s="137">
        <f>IF((AW26=""),D25+BN14,AW26)</f>
        <v>0.5534722222222221</v>
      </c>
      <c r="E26" s="138"/>
      <c r="F26" s="138"/>
      <c r="G26" s="138"/>
      <c r="H26" s="139"/>
      <c r="I26" s="98" t="str">
        <f>D19</f>
        <v>JSG Homberg-Efze III</v>
      </c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36" t="s">
        <v>8</v>
      </c>
      <c r="AA26" s="99" t="str">
        <f>D20</f>
        <v>JSG DiNaTro/Ohetal/Fr</v>
      </c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133"/>
      <c r="AR26" s="119"/>
      <c r="AS26" s="120"/>
      <c r="AT26" s="37" t="s">
        <v>7</v>
      </c>
      <c r="AU26" s="120"/>
      <c r="AV26" s="131"/>
      <c r="AW26" s="47"/>
      <c r="AX26" s="48"/>
      <c r="AY26" s="48"/>
      <c r="AZ26" s="48"/>
      <c r="BA26" s="49"/>
      <c r="BF26" s="2">
        <f aca="true" t="shared" si="0" ref="BF26:BF39">AR26-AU26</f>
        <v>0</v>
      </c>
      <c r="BG26" s="2">
        <f aca="true" t="shared" si="1" ref="BG26:BG39">IF((OR(AR26="",AU26="")),0,IF(BF26&lt;0,0)+IF(BF26=0,1)+IF(BF26&gt;0,3))</f>
        <v>0</v>
      </c>
      <c r="BH26" s="2">
        <f aca="true" t="shared" si="2" ref="BH26:BH39">IF((OR(AR26="",AU26="")),0,IF(BF26&lt;0,3)+IF(BF26=0,1)+IF(BF26&gt;0,0))</f>
        <v>0</v>
      </c>
      <c r="BI26" s="2">
        <f aca="true" t="shared" si="3" ref="BI26:BI39">IF((OR(AR26="",AU26="")),0,1)</f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.75" thickBot="1">
      <c r="B27" s="93">
        <v>3</v>
      </c>
      <c r="C27" s="148"/>
      <c r="D27" s="140">
        <f>IF((AW27=""),D26+BN14,AW27)</f>
        <v>0.5652777777777777</v>
      </c>
      <c r="E27" s="141"/>
      <c r="F27" s="141"/>
      <c r="G27" s="141"/>
      <c r="H27" s="142"/>
      <c r="I27" s="89" t="str">
        <f>D21</f>
        <v>VFL Wernswig (7er)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15" t="s">
        <v>8</v>
      </c>
      <c r="AA27" s="90" t="str">
        <f>D22</f>
        <v>1. FC Schwalmstadt III (7er)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134"/>
      <c r="AR27" s="121"/>
      <c r="AS27" s="122"/>
      <c r="AT27" s="16" t="s">
        <v>7</v>
      </c>
      <c r="AU27" s="122"/>
      <c r="AV27" s="129"/>
      <c r="AW27" s="50"/>
      <c r="AX27" s="51"/>
      <c r="AY27" s="51"/>
      <c r="AZ27" s="51"/>
      <c r="BA27" s="52"/>
      <c r="BF27" s="2">
        <f t="shared" si="0"/>
        <v>0</v>
      </c>
      <c r="BG27" s="2">
        <f t="shared" si="1"/>
        <v>0</v>
      </c>
      <c r="BH27" s="2">
        <f t="shared" si="2"/>
        <v>0</v>
      </c>
      <c r="BI27" s="2">
        <f t="shared" si="3"/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8">
      <c r="B28" s="149">
        <v>4</v>
      </c>
      <c r="C28" s="150"/>
      <c r="D28" s="137">
        <f>IF((AW28=""),D27+BN14,AW28)</f>
        <v>0.5770833333333332</v>
      </c>
      <c r="E28" s="138"/>
      <c r="F28" s="138"/>
      <c r="G28" s="138"/>
      <c r="H28" s="139"/>
      <c r="I28" s="91" t="str">
        <f>D17</f>
        <v>JSG Schrecksbach/Neukirchen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17" t="s">
        <v>8</v>
      </c>
      <c r="AA28" s="92" t="str">
        <f>D19</f>
        <v>JSG Homberg-Efze III</v>
      </c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132"/>
      <c r="AR28" s="123"/>
      <c r="AS28" s="124"/>
      <c r="AT28" s="18" t="s">
        <v>7</v>
      </c>
      <c r="AU28" s="124"/>
      <c r="AV28" s="128"/>
      <c r="AW28" s="53"/>
      <c r="AX28" s="54"/>
      <c r="AY28" s="54"/>
      <c r="AZ28" s="54"/>
      <c r="BA28" s="55"/>
      <c r="BF28" s="2">
        <f t="shared" si="0"/>
        <v>0</v>
      </c>
      <c r="BG28" s="2">
        <f t="shared" si="1"/>
        <v>0</v>
      </c>
      <c r="BH28" s="2">
        <f t="shared" si="2"/>
        <v>0</v>
      </c>
      <c r="BI28" s="2">
        <f t="shared" si="3"/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8">
      <c r="B29" s="149">
        <v>5</v>
      </c>
      <c r="C29" s="150"/>
      <c r="D29" s="137">
        <f>IF((AW29=""),D28+BN14,AW29)</f>
        <v>0.5888888888888887</v>
      </c>
      <c r="E29" s="138"/>
      <c r="F29" s="138"/>
      <c r="G29" s="138"/>
      <c r="H29" s="139"/>
      <c r="I29" s="91" t="str">
        <f>D18</f>
        <v>JSG Neuental/Jesberg/Bad Zwesten II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17" t="s">
        <v>8</v>
      </c>
      <c r="AA29" s="92" t="str">
        <f>D21</f>
        <v>VFL Wernswig (7er)</v>
      </c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132"/>
      <c r="AR29" s="123"/>
      <c r="AS29" s="124"/>
      <c r="AT29" s="18" t="s">
        <v>7</v>
      </c>
      <c r="AU29" s="124"/>
      <c r="AV29" s="128"/>
      <c r="AW29" s="38"/>
      <c r="AX29" s="39"/>
      <c r="AY29" s="39"/>
      <c r="AZ29" s="39"/>
      <c r="BA29" s="40"/>
      <c r="BF29" s="2">
        <f t="shared" si="0"/>
        <v>0</v>
      </c>
      <c r="BG29" s="2">
        <f t="shared" si="1"/>
        <v>0</v>
      </c>
      <c r="BH29" s="2">
        <f t="shared" si="2"/>
        <v>0</v>
      </c>
      <c r="BI29" s="2">
        <f t="shared" si="3"/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.75" thickBot="1">
      <c r="B30" s="93">
        <v>6</v>
      </c>
      <c r="C30" s="148"/>
      <c r="D30" s="140">
        <f>IF((AW30=""),D29+BN14,AW30)</f>
        <v>0.6006944444444442</v>
      </c>
      <c r="E30" s="141"/>
      <c r="F30" s="141"/>
      <c r="G30" s="141"/>
      <c r="H30" s="142"/>
      <c r="I30" s="89" t="str">
        <f>D20</f>
        <v>JSG DiNaTro/Ohetal/Fr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15" t="s">
        <v>8</v>
      </c>
      <c r="AA30" s="90" t="str">
        <f>D22</f>
        <v>1. FC Schwalmstadt III (7er)</v>
      </c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134"/>
      <c r="AR30" s="121"/>
      <c r="AS30" s="122"/>
      <c r="AT30" s="16" t="s">
        <v>7</v>
      </c>
      <c r="AU30" s="122"/>
      <c r="AV30" s="129"/>
      <c r="AW30" s="44"/>
      <c r="AX30" s="45"/>
      <c r="AY30" s="45"/>
      <c r="AZ30" s="45"/>
      <c r="BA30" s="46"/>
      <c r="BF30" s="2">
        <f t="shared" si="0"/>
        <v>0</v>
      </c>
      <c r="BG30" s="2">
        <f t="shared" si="1"/>
        <v>0</v>
      </c>
      <c r="BH30" s="2">
        <f t="shared" si="2"/>
        <v>0</v>
      </c>
      <c r="BI30" s="2">
        <f t="shared" si="3"/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8">
      <c r="B31" s="149">
        <v>7</v>
      </c>
      <c r="C31" s="150"/>
      <c r="D31" s="137">
        <f>IF((AW31=""),D30+BN14,AW31)</f>
        <v>0.6124999999999997</v>
      </c>
      <c r="E31" s="138"/>
      <c r="F31" s="138"/>
      <c r="G31" s="138"/>
      <c r="H31" s="139"/>
      <c r="I31" s="91" t="str">
        <f>D21</f>
        <v>VFL Wernswig (7er)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17" t="s">
        <v>8</v>
      </c>
      <c r="AA31" s="92" t="str">
        <f>D17</f>
        <v>JSG Schrecksbach/Neukirchen</v>
      </c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132"/>
      <c r="AR31" s="123"/>
      <c r="AS31" s="124"/>
      <c r="AT31" s="18" t="s">
        <v>7</v>
      </c>
      <c r="AU31" s="124"/>
      <c r="AV31" s="128"/>
      <c r="AW31" s="38"/>
      <c r="AX31" s="39"/>
      <c r="AY31" s="39"/>
      <c r="AZ31" s="39"/>
      <c r="BA31" s="40"/>
      <c r="BF31" s="2">
        <f t="shared" si="0"/>
        <v>0</v>
      </c>
      <c r="BG31" s="2">
        <f t="shared" si="1"/>
        <v>0</v>
      </c>
      <c r="BH31" s="2">
        <f t="shared" si="2"/>
        <v>0</v>
      </c>
      <c r="BI31" s="2">
        <f t="shared" si="3"/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8">
      <c r="B32" s="105">
        <v>8</v>
      </c>
      <c r="C32" s="147"/>
      <c r="D32" s="137">
        <f>IF((AW32=""),D31+BN14,AW32)</f>
        <v>0.6243055555555552</v>
      </c>
      <c r="E32" s="138"/>
      <c r="F32" s="138"/>
      <c r="G32" s="138"/>
      <c r="H32" s="139"/>
      <c r="I32" s="98" t="str">
        <f>D18</f>
        <v>JSG Neuental/Jesberg/Bad Zwesten II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36" t="s">
        <v>8</v>
      </c>
      <c r="AA32" s="99" t="str">
        <f>D20</f>
        <v>JSG DiNaTro/Ohetal/Fr</v>
      </c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133"/>
      <c r="AR32" s="119"/>
      <c r="AS32" s="120"/>
      <c r="AT32" s="37" t="s">
        <v>7</v>
      </c>
      <c r="AU32" s="120"/>
      <c r="AV32" s="131"/>
      <c r="AW32" s="47"/>
      <c r="AX32" s="48"/>
      <c r="AY32" s="48"/>
      <c r="AZ32" s="48"/>
      <c r="BA32" s="49"/>
      <c r="BF32" s="2">
        <f t="shared" si="0"/>
        <v>0</v>
      </c>
      <c r="BG32" s="2">
        <f t="shared" si="1"/>
        <v>0</v>
      </c>
      <c r="BH32" s="2">
        <f t="shared" si="2"/>
        <v>0</v>
      </c>
      <c r="BI32" s="2">
        <f t="shared" si="3"/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.75" thickBot="1">
      <c r="B33" s="93">
        <v>9</v>
      </c>
      <c r="C33" s="148"/>
      <c r="D33" s="140">
        <f>IF((AW33=""),D32+BN14,AW33)</f>
        <v>0.6361111111111107</v>
      </c>
      <c r="E33" s="141"/>
      <c r="F33" s="141"/>
      <c r="G33" s="141"/>
      <c r="H33" s="142"/>
      <c r="I33" s="89" t="str">
        <f>D22</f>
        <v>1. FC Schwalmstadt III (7er)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15" t="s">
        <v>8</v>
      </c>
      <c r="AA33" s="90" t="str">
        <f>D19</f>
        <v>JSG Homberg-Efze III</v>
      </c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134"/>
      <c r="AR33" s="121"/>
      <c r="AS33" s="122"/>
      <c r="AT33" s="16" t="s">
        <v>7</v>
      </c>
      <c r="AU33" s="122"/>
      <c r="AV33" s="129"/>
      <c r="AW33" s="50"/>
      <c r="AX33" s="51"/>
      <c r="AY33" s="51"/>
      <c r="AZ33" s="51"/>
      <c r="BA33" s="52"/>
      <c r="BF33" s="2">
        <f t="shared" si="0"/>
        <v>0</v>
      </c>
      <c r="BG33" s="2">
        <f t="shared" si="1"/>
        <v>0</v>
      </c>
      <c r="BH33" s="2">
        <f t="shared" si="2"/>
        <v>0</v>
      </c>
      <c r="BI33" s="2">
        <f t="shared" si="3"/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8">
      <c r="B34" s="149">
        <v>10</v>
      </c>
      <c r="C34" s="150"/>
      <c r="D34" s="137">
        <f>IF((AW34=""),D33+BN14,AW34)</f>
        <v>0.6479166666666663</v>
      </c>
      <c r="E34" s="138"/>
      <c r="F34" s="138"/>
      <c r="G34" s="138"/>
      <c r="H34" s="139"/>
      <c r="I34" s="91" t="str">
        <f>D17</f>
        <v>JSG Schrecksbach/Neukirchen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17" t="s">
        <v>8</v>
      </c>
      <c r="AA34" s="92" t="str">
        <f>D20</f>
        <v>JSG DiNaTro/Ohetal/Fr</v>
      </c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132"/>
      <c r="AR34" s="123"/>
      <c r="AS34" s="124"/>
      <c r="AT34" s="18" t="s">
        <v>7</v>
      </c>
      <c r="AU34" s="124"/>
      <c r="AV34" s="128"/>
      <c r="AW34" s="38"/>
      <c r="AX34" s="39"/>
      <c r="AY34" s="39"/>
      <c r="AZ34" s="39"/>
      <c r="BA34" s="40"/>
      <c r="BF34" s="2">
        <f t="shared" si="0"/>
        <v>0</v>
      </c>
      <c r="BG34" s="2">
        <f t="shared" si="1"/>
        <v>0</v>
      </c>
      <c r="BH34" s="2">
        <f t="shared" si="2"/>
        <v>0</v>
      </c>
      <c r="BI34" s="2">
        <f t="shared" si="3"/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8">
      <c r="B35" s="105">
        <v>11</v>
      </c>
      <c r="C35" s="147"/>
      <c r="D35" s="137">
        <f>IF((AW35=""),D34+BN14,AW35)</f>
        <v>0.6597222222222218</v>
      </c>
      <c r="E35" s="138"/>
      <c r="F35" s="138"/>
      <c r="G35" s="138"/>
      <c r="H35" s="139"/>
      <c r="I35" s="98" t="str">
        <f>D22</f>
        <v>1. FC Schwalmstadt III (7er)</v>
      </c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7" t="s">
        <v>8</v>
      </c>
      <c r="AA35" s="99" t="str">
        <f>D18</f>
        <v>JSG Neuental/Jesberg/Bad Zwesten II</v>
      </c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133"/>
      <c r="AR35" s="119"/>
      <c r="AS35" s="120"/>
      <c r="AT35" s="18" t="s">
        <v>7</v>
      </c>
      <c r="AU35" s="120"/>
      <c r="AV35" s="131"/>
      <c r="AW35" s="56"/>
      <c r="AX35" s="57"/>
      <c r="AY35" s="57"/>
      <c r="AZ35" s="57"/>
      <c r="BA35" s="58"/>
      <c r="BF35" s="2">
        <f t="shared" si="0"/>
        <v>0</v>
      </c>
      <c r="BG35" s="2">
        <f t="shared" si="1"/>
        <v>0</v>
      </c>
      <c r="BH35" s="2">
        <f t="shared" si="2"/>
        <v>0</v>
      </c>
      <c r="BI35" s="2">
        <f t="shared" si="3"/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.75" thickBot="1">
      <c r="B36" s="93">
        <v>12</v>
      </c>
      <c r="C36" s="148"/>
      <c r="D36" s="140">
        <f>IF((AW36=""),D35+BN14,AW36)</f>
        <v>0.6715277777777773</v>
      </c>
      <c r="E36" s="141"/>
      <c r="F36" s="141"/>
      <c r="G36" s="141"/>
      <c r="H36" s="142"/>
      <c r="I36" s="89" t="str">
        <f>D19</f>
        <v>JSG Homberg-Efze III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15" t="s">
        <v>8</v>
      </c>
      <c r="AA36" s="90" t="str">
        <f>D21</f>
        <v>VFL Wernswig (7er)</v>
      </c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134"/>
      <c r="AR36" s="121"/>
      <c r="AS36" s="122"/>
      <c r="AT36" s="16" t="s">
        <v>7</v>
      </c>
      <c r="AU36" s="122"/>
      <c r="AV36" s="129"/>
      <c r="AW36" s="50"/>
      <c r="AX36" s="51"/>
      <c r="AY36" s="51"/>
      <c r="AZ36" s="51"/>
      <c r="BA36" s="52"/>
      <c r="BF36" s="2">
        <f t="shared" si="0"/>
        <v>0</v>
      </c>
      <c r="BG36" s="2">
        <f t="shared" si="1"/>
        <v>0</v>
      </c>
      <c r="BH36" s="2">
        <f t="shared" si="2"/>
        <v>0</v>
      </c>
      <c r="BI36" s="2">
        <f t="shared" si="3"/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8">
      <c r="B37" s="149">
        <v>13</v>
      </c>
      <c r="C37" s="150"/>
      <c r="D37" s="137">
        <f>IF((AW37=""),D36+BN14,AW37)</f>
        <v>0.6833333333333328</v>
      </c>
      <c r="E37" s="138"/>
      <c r="F37" s="138"/>
      <c r="G37" s="138"/>
      <c r="H37" s="139"/>
      <c r="I37" s="91" t="str">
        <f>D22</f>
        <v>1. FC Schwalmstadt III (7er)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17" t="s">
        <v>8</v>
      </c>
      <c r="AA37" s="92" t="str">
        <f>D17</f>
        <v>JSG Schrecksbach/Neukirchen</v>
      </c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132"/>
      <c r="AR37" s="123"/>
      <c r="AS37" s="124"/>
      <c r="AT37" s="18" t="s">
        <v>7</v>
      </c>
      <c r="AU37" s="124"/>
      <c r="AV37" s="128"/>
      <c r="AW37" s="53"/>
      <c r="AX37" s="54"/>
      <c r="AY37" s="54"/>
      <c r="AZ37" s="54"/>
      <c r="BA37" s="55"/>
      <c r="BF37" s="2">
        <f t="shared" si="0"/>
        <v>0</v>
      </c>
      <c r="BG37" s="2">
        <f t="shared" si="1"/>
        <v>0</v>
      </c>
      <c r="BH37" s="2">
        <f t="shared" si="2"/>
        <v>0</v>
      </c>
      <c r="BI37" s="2">
        <f t="shared" si="3"/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8">
      <c r="B38" s="149">
        <v>14</v>
      </c>
      <c r="C38" s="150"/>
      <c r="D38" s="137">
        <f>IF((AW38=""),D37+BN14,AW38)</f>
        <v>0.6951388888888883</v>
      </c>
      <c r="E38" s="138"/>
      <c r="F38" s="138"/>
      <c r="G38" s="138"/>
      <c r="H38" s="139"/>
      <c r="I38" s="91" t="str">
        <f>D18</f>
        <v>JSG Neuental/Jesberg/Bad Zwesten II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17" t="s">
        <v>8</v>
      </c>
      <c r="AA38" s="92" t="str">
        <f>D19</f>
        <v>JSG Homberg-Efze III</v>
      </c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132"/>
      <c r="AR38" s="123"/>
      <c r="AS38" s="124"/>
      <c r="AT38" s="18" t="s">
        <v>7</v>
      </c>
      <c r="AU38" s="124"/>
      <c r="AV38" s="128"/>
      <c r="AW38" s="38"/>
      <c r="AX38" s="39"/>
      <c r="AY38" s="39"/>
      <c r="AZ38" s="39"/>
      <c r="BA38" s="40"/>
      <c r="BF38" s="2">
        <f t="shared" si="0"/>
        <v>0</v>
      </c>
      <c r="BG38" s="2">
        <f t="shared" si="1"/>
        <v>0</v>
      </c>
      <c r="BH38" s="2">
        <f t="shared" si="2"/>
        <v>0</v>
      </c>
      <c r="BI38" s="2">
        <f t="shared" si="3"/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.75" thickBot="1">
      <c r="B39" s="154">
        <v>15</v>
      </c>
      <c r="C39" s="155"/>
      <c r="D39" s="140">
        <f>IF((AW39=""),D38+BN14,AW39)</f>
        <v>0.7069444444444438</v>
      </c>
      <c r="E39" s="141"/>
      <c r="F39" s="141"/>
      <c r="G39" s="141"/>
      <c r="H39" s="142"/>
      <c r="I39" s="135" t="str">
        <f>D20</f>
        <v>JSG DiNaTro/Ohetal/Fr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" t="s">
        <v>8</v>
      </c>
      <c r="AA39" s="136" t="str">
        <f>D21</f>
        <v>VFL Wernswig (7er)</v>
      </c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68"/>
      <c r="AR39" s="127"/>
      <c r="AS39" s="125"/>
      <c r="AT39" s="14" t="s">
        <v>7</v>
      </c>
      <c r="AU39" s="125"/>
      <c r="AV39" s="126"/>
      <c r="AW39" s="41"/>
      <c r="AX39" s="42"/>
      <c r="AY39" s="42"/>
      <c r="AZ39" s="42"/>
      <c r="BA39" s="43"/>
      <c r="BF39" s="2">
        <f t="shared" si="0"/>
        <v>0</v>
      </c>
      <c r="BG39" s="2">
        <f t="shared" si="1"/>
        <v>0</v>
      </c>
      <c r="BH39" s="2">
        <f t="shared" si="2"/>
        <v>0</v>
      </c>
      <c r="BI39" s="2">
        <f t="shared" si="3"/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.75" thickBot="1"/>
    <row r="41" spans="2:69" ht="18.75" thickBot="1">
      <c r="B41" s="156" t="s">
        <v>31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8"/>
      <c r="U41" s="156" t="s">
        <v>13</v>
      </c>
      <c r="V41" s="157"/>
      <c r="W41" s="158"/>
      <c r="X41" s="156" t="s">
        <v>14</v>
      </c>
      <c r="Y41" s="157"/>
      <c r="Z41" s="158"/>
      <c r="AA41" s="156" t="s">
        <v>15</v>
      </c>
      <c r="AB41" s="157"/>
      <c r="AC41" s="157"/>
      <c r="AD41" s="157"/>
      <c r="AE41" s="158"/>
      <c r="AF41" s="157" t="s">
        <v>16</v>
      </c>
      <c r="AG41" s="157"/>
      <c r="AH41" s="158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1" ht="18">
      <c r="B42" s="145" t="s">
        <v>1</v>
      </c>
      <c r="C42" s="159"/>
      <c r="D42" s="100" t="str">
        <f>$BS$42</f>
        <v>VFL Wernswig (7er)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101"/>
      <c r="U42" s="161">
        <f>$BP$42</f>
        <v>0</v>
      </c>
      <c r="V42" s="162"/>
      <c r="W42" s="163"/>
      <c r="X42" s="145">
        <f>$BM$42</f>
        <v>0</v>
      </c>
      <c r="Y42" s="159"/>
      <c r="Z42" s="160"/>
      <c r="AA42" s="145">
        <f>$BN$42</f>
        <v>0</v>
      </c>
      <c r="AB42" s="159"/>
      <c r="AC42" s="19" t="s">
        <v>7</v>
      </c>
      <c r="AD42" s="159">
        <f>$BO$42</f>
        <v>0</v>
      </c>
      <c r="AE42" s="160"/>
      <c r="AF42" s="145">
        <f>$BQ$42</f>
        <v>0</v>
      </c>
      <c r="AG42" s="159"/>
      <c r="AH42" s="160"/>
      <c r="BM42" s="2">
        <f>$BG$27+$BH$29+$BG$31+$BH$36+$BH$39</f>
        <v>0</v>
      </c>
      <c r="BN42" s="2">
        <f>$AR$27+$AU$29+$AR$31+$AU$36+$AU$39</f>
        <v>0</v>
      </c>
      <c r="BO42" s="2">
        <f>$AU$27+$AR$29+$AU$31+$AR$36+$AR$39</f>
        <v>0</v>
      </c>
      <c r="BP42" s="2">
        <f>$BI$27+$BI$29+$BI$31+$BI$36+$BI$39</f>
        <v>0</v>
      </c>
      <c r="BQ42" s="2">
        <f aca="true" t="shared" si="4" ref="BQ42:BQ47">BN42-BO42</f>
        <v>0</v>
      </c>
      <c r="BS42" s="2" t="str">
        <f>$D$21</f>
        <v>VFL Wernswig (7er)</v>
      </c>
    </row>
    <row r="43" spans="2:71" ht="18">
      <c r="B43" s="105" t="s">
        <v>2</v>
      </c>
      <c r="C43" s="106"/>
      <c r="D43" s="102" t="str">
        <f>$BS$43</f>
        <v>JSG Schrecksbach/Neukirchen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4"/>
      <c r="U43" s="105">
        <f>$BP$43</f>
        <v>0</v>
      </c>
      <c r="V43" s="106"/>
      <c r="W43" s="107"/>
      <c r="X43" s="105">
        <f>$BM$43</f>
        <v>0</v>
      </c>
      <c r="Y43" s="106"/>
      <c r="Z43" s="107"/>
      <c r="AA43" s="105">
        <f>$BN$43</f>
        <v>0</v>
      </c>
      <c r="AB43" s="106"/>
      <c r="AC43" s="20" t="s">
        <v>7</v>
      </c>
      <c r="AD43" s="106">
        <f>$BO$43</f>
        <v>0</v>
      </c>
      <c r="AE43" s="107"/>
      <c r="AF43" s="105">
        <f>$BQ$43</f>
        <v>0</v>
      </c>
      <c r="AG43" s="106"/>
      <c r="AH43" s="107"/>
      <c r="BM43" s="2">
        <f>$BG$25+$BG$28+$BH$31+$BG$34+$BH$37</f>
        <v>0</v>
      </c>
      <c r="BN43" s="2">
        <f>$AR$25+$AR$28+$AU$31+$AR$34+$AU$37</f>
        <v>0</v>
      </c>
      <c r="BO43" s="2">
        <f>$AU$25+$AU$28+$AR$31+$AU$34+$AR$37</f>
        <v>0</v>
      </c>
      <c r="BP43" s="2">
        <f>$BI$25+$BI$28+$BI$31+$BI$34+$BI$37</f>
        <v>0</v>
      </c>
      <c r="BQ43" s="2">
        <f t="shared" si="4"/>
        <v>0</v>
      </c>
      <c r="BS43" s="2" t="str">
        <f>$D$17</f>
        <v>JSG Schrecksbach/Neukirchen</v>
      </c>
    </row>
    <row r="44" spans="2:71" ht="18">
      <c r="B44" s="105" t="s">
        <v>3</v>
      </c>
      <c r="C44" s="107"/>
      <c r="D44" s="102" t="str">
        <f>$BS$44</f>
        <v>JSG DiNaTro/Ohetal/Fr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105">
        <f>$BP$44</f>
        <v>0</v>
      </c>
      <c r="V44" s="106"/>
      <c r="W44" s="107"/>
      <c r="X44" s="105">
        <f>$BM$44</f>
        <v>0</v>
      </c>
      <c r="Y44" s="106"/>
      <c r="Z44" s="107"/>
      <c r="AA44" s="105">
        <f>$BN$44</f>
        <v>0</v>
      </c>
      <c r="AB44" s="106"/>
      <c r="AC44" s="20" t="s">
        <v>7</v>
      </c>
      <c r="AD44" s="106">
        <f>$BO$44</f>
        <v>0</v>
      </c>
      <c r="AE44" s="107"/>
      <c r="AF44" s="105">
        <f>$BQ$44</f>
        <v>0</v>
      </c>
      <c r="AG44" s="106"/>
      <c r="AH44" s="107"/>
      <c r="BM44" s="2">
        <f>$BH$26+$BG$30+$BH$32+$BH$34+$BG$39</f>
        <v>0</v>
      </c>
      <c r="BN44" s="2">
        <f>$AU$26+$AR$30+$AU$32+$AU$34+$AR$39</f>
        <v>0</v>
      </c>
      <c r="BO44" s="2">
        <f>$AR$26+$AU$30+$AR$32+$AR$34+$AU$39</f>
        <v>0</v>
      </c>
      <c r="BP44" s="2">
        <f>$BI$26+$BI$30+$BI$32+$BI$34+$BI$39</f>
        <v>0</v>
      </c>
      <c r="BQ44" s="2">
        <f t="shared" si="4"/>
        <v>0</v>
      </c>
      <c r="BS44" s="2" t="str">
        <f>$D$20</f>
        <v>JSG DiNaTro/Ohetal/Fr</v>
      </c>
    </row>
    <row r="45" spans="2:71" ht="18">
      <c r="B45" s="105" t="s">
        <v>4</v>
      </c>
      <c r="C45" s="107"/>
      <c r="D45" s="102" t="str">
        <f>$BS$45</f>
        <v>JSG Neuental/Jesberg/Bad Zwesten II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4"/>
      <c r="U45" s="105">
        <f>$BP$45</f>
        <v>0</v>
      </c>
      <c r="V45" s="106"/>
      <c r="W45" s="107"/>
      <c r="X45" s="105">
        <f>$BM$45</f>
        <v>0</v>
      </c>
      <c r="Y45" s="106"/>
      <c r="Z45" s="107"/>
      <c r="AA45" s="105">
        <f>$BN$45</f>
        <v>0</v>
      </c>
      <c r="AB45" s="106"/>
      <c r="AC45" s="20" t="s">
        <v>7</v>
      </c>
      <c r="AD45" s="106">
        <f>$BO$45</f>
        <v>0</v>
      </c>
      <c r="AE45" s="107"/>
      <c r="AF45" s="105">
        <f>$BQ$45</f>
        <v>0</v>
      </c>
      <c r="AG45" s="106"/>
      <c r="AH45" s="107"/>
      <c r="BM45" s="2">
        <f>$BH$25+$BG$29+$BG$32+$BH$35+$BG$38</f>
        <v>0</v>
      </c>
      <c r="BN45" s="2">
        <f>$AU$25+$AR$29+$AR$32+$AU$35+$AR$38</f>
        <v>0</v>
      </c>
      <c r="BO45" s="2">
        <f>$AR$25+$AU$29+$AU$32+$AR$35+$AU$38</f>
        <v>0</v>
      </c>
      <c r="BP45" s="2">
        <f>$BI$25+$BI$29+$BI$32+$BI$35+$BI$38</f>
        <v>0</v>
      </c>
      <c r="BQ45" s="2">
        <f t="shared" si="4"/>
        <v>0</v>
      </c>
      <c r="BS45" s="2" t="str">
        <f>$D$18</f>
        <v>JSG Neuental/Jesberg/Bad Zwesten II</v>
      </c>
    </row>
    <row r="46" spans="2:71" ht="18">
      <c r="B46" s="105" t="s">
        <v>25</v>
      </c>
      <c r="C46" s="106"/>
      <c r="D46" s="102" t="str">
        <f>$BS$46</f>
        <v>1. FC Schwalmstadt III (7er)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4"/>
      <c r="U46" s="105">
        <f>$BP$46</f>
        <v>0</v>
      </c>
      <c r="V46" s="106"/>
      <c r="W46" s="107"/>
      <c r="X46" s="105">
        <f>$BM$46</f>
        <v>0</v>
      </c>
      <c r="Y46" s="106"/>
      <c r="Z46" s="107"/>
      <c r="AA46" s="105">
        <f>$BN$46</f>
        <v>0</v>
      </c>
      <c r="AB46" s="106"/>
      <c r="AC46" s="20" t="s">
        <v>7</v>
      </c>
      <c r="AD46" s="106">
        <f>$BO$46</f>
        <v>0</v>
      </c>
      <c r="AE46" s="107"/>
      <c r="AF46" s="105">
        <f>$BQ$46</f>
        <v>0</v>
      </c>
      <c r="AG46" s="106"/>
      <c r="AH46" s="107"/>
      <c r="BM46" s="2">
        <f>$BH$27+$BH$30+$BG$33+$BG$35+$BG$37</f>
        <v>0</v>
      </c>
      <c r="BN46" s="2">
        <f>$AU$27+$AU$30+$AR$33+$AR$35+$AR$37</f>
        <v>0</v>
      </c>
      <c r="BO46" s="2">
        <f>$AR$27+$AR$30+$AU$33+$AU$35+$AU$37</f>
        <v>0</v>
      </c>
      <c r="BP46" s="2">
        <f>$BI$27+$BI$30+$BI$33+$BI$35+$BI$37</f>
        <v>0</v>
      </c>
      <c r="BQ46" s="2">
        <f t="shared" si="4"/>
        <v>0</v>
      </c>
      <c r="BS46" s="2" t="str">
        <f>$D$22</f>
        <v>1. FC Schwalmstadt III (7er)</v>
      </c>
    </row>
    <row r="47" spans="2:71" ht="18.75" thickBot="1">
      <c r="B47" s="154" t="s">
        <v>26</v>
      </c>
      <c r="C47" s="164"/>
      <c r="D47" s="165" t="str">
        <f>$BS$47</f>
        <v>JSG Homberg-Efze III</v>
      </c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7"/>
      <c r="U47" s="93">
        <f>$BP$47</f>
        <v>0</v>
      </c>
      <c r="V47" s="94"/>
      <c r="W47" s="95"/>
      <c r="X47" s="93">
        <f>$BM$47</f>
        <v>0</v>
      </c>
      <c r="Y47" s="94"/>
      <c r="Z47" s="95"/>
      <c r="AA47" s="93">
        <f>$BN$47</f>
        <v>0</v>
      </c>
      <c r="AB47" s="94"/>
      <c r="AC47" s="21" t="s">
        <v>7</v>
      </c>
      <c r="AD47" s="94">
        <f>$BO$47</f>
        <v>0</v>
      </c>
      <c r="AE47" s="95"/>
      <c r="AF47" s="93">
        <f>$BQ$47</f>
        <v>0</v>
      </c>
      <c r="AG47" s="94"/>
      <c r="AH47" s="95"/>
      <c r="BM47" s="2">
        <f>$BG$26+$BH$28+$BH$33+$BG$36+$BH$38</f>
        <v>0</v>
      </c>
      <c r="BN47" s="2">
        <f>$AR$26+$AU$28+$AU$33+$AR$36+$AU$38</f>
        <v>0</v>
      </c>
      <c r="BO47" s="2">
        <f>$AU$26+$AR$28+$AR$33+$AU$36+$AR$38</f>
        <v>0</v>
      </c>
      <c r="BP47" s="2">
        <f>$BI$26+$BI$28+$BI$33+$BI$36+$BI$38</f>
        <v>0</v>
      </c>
      <c r="BQ47" s="2">
        <f t="shared" si="4"/>
        <v>0</v>
      </c>
      <c r="BS47" s="2" t="str">
        <f>$D$19</f>
        <v>JSG Homberg-Efze III</v>
      </c>
    </row>
    <row r="49" spans="2:76" s="23" customFormat="1" ht="18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ht="18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ht="18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ht="18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ht="18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65:76" s="23" customFormat="1" ht="18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ht="18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ht="18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75" customHeight="1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65:76" s="23" customFormat="1" ht="12.75" customHeight="1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ht="18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ht="18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75" customHeight="1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65:76" s="23" customFormat="1" ht="12.75" customHeight="1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ht="18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ht="18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75" customHeight="1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65:76" s="23" customFormat="1" ht="12.75" customHeight="1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ht="18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ht="18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75" customHeight="1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65:76" s="23" customFormat="1" ht="18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3:76" s="23" customFormat="1" ht="18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3:76" s="23" customFormat="1" ht="18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3:76" s="23" customFormat="1" ht="18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3:76" s="23" customFormat="1" ht="18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3:76" s="23" customFormat="1" ht="18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3:76" s="23" customFormat="1" ht="18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3:76" s="23" customFormat="1" ht="18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3:76" s="23" customFormat="1" ht="18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3:76" s="23" customFormat="1" ht="18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B19:C19"/>
    <mergeCell ref="D19:AA19"/>
    <mergeCell ref="D20:AA20"/>
    <mergeCell ref="B20:C20"/>
    <mergeCell ref="E10:P10"/>
    <mergeCell ref="E12:K12"/>
    <mergeCell ref="T14:X14"/>
    <mergeCell ref="L14:M14"/>
    <mergeCell ref="N14:O14"/>
    <mergeCell ref="B17:C17"/>
    <mergeCell ref="Q9:AZ9"/>
    <mergeCell ref="Q10:AZ10"/>
    <mergeCell ref="AJ12:AQ12"/>
    <mergeCell ref="L12:X12"/>
    <mergeCell ref="E8:P8"/>
    <mergeCell ref="E9:P9"/>
    <mergeCell ref="AA35:AQ35"/>
    <mergeCell ref="AA36:AQ36"/>
    <mergeCell ref="B34:C34"/>
    <mergeCell ref="B35:C35"/>
    <mergeCell ref="B36:C36"/>
    <mergeCell ref="D34:H34"/>
    <mergeCell ref="D35:H35"/>
    <mergeCell ref="D36:H36"/>
    <mergeCell ref="AF43:AH43"/>
    <mergeCell ref="AR34:AS34"/>
    <mergeCell ref="AR35:AS35"/>
    <mergeCell ref="AR36:AS36"/>
    <mergeCell ref="AU34:AV34"/>
    <mergeCell ref="AU35:AV35"/>
    <mergeCell ref="AU36:AV36"/>
    <mergeCell ref="AA38:AQ38"/>
    <mergeCell ref="AA39:AQ39"/>
    <mergeCell ref="AU38:AV38"/>
    <mergeCell ref="B44:C44"/>
    <mergeCell ref="D44:T44"/>
    <mergeCell ref="U44:W44"/>
    <mergeCell ref="X44:Z44"/>
    <mergeCell ref="AF44:AH44"/>
    <mergeCell ref="AA44:AB44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6:C46"/>
    <mergeCell ref="B47:C47"/>
    <mergeCell ref="X43:Z43"/>
    <mergeCell ref="X46:Z46"/>
    <mergeCell ref="X47:Z47"/>
    <mergeCell ref="D46:T46"/>
    <mergeCell ref="D47:T47"/>
    <mergeCell ref="B45:C45"/>
    <mergeCell ref="D45:T45"/>
    <mergeCell ref="U45:W45"/>
    <mergeCell ref="B42:C42"/>
    <mergeCell ref="U41:W41"/>
    <mergeCell ref="AA42:AB42"/>
    <mergeCell ref="AD42:AE42"/>
    <mergeCell ref="AF42:AH42"/>
    <mergeCell ref="U42:W42"/>
    <mergeCell ref="X42:Z42"/>
    <mergeCell ref="D31:H31"/>
    <mergeCell ref="D32:H32"/>
    <mergeCell ref="B33:C33"/>
    <mergeCell ref="X45:Z45"/>
    <mergeCell ref="AF45:AH45"/>
    <mergeCell ref="AA45:AB45"/>
    <mergeCell ref="AD45:AE45"/>
    <mergeCell ref="X41:Z41"/>
    <mergeCell ref="AA41:AE41"/>
    <mergeCell ref="AF41:AH41"/>
    <mergeCell ref="D28:H28"/>
    <mergeCell ref="D29:H29"/>
    <mergeCell ref="D30:H30"/>
    <mergeCell ref="AD44:AE44"/>
    <mergeCell ref="B38:C38"/>
    <mergeCell ref="B39:C39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D33:H33"/>
    <mergeCell ref="D37:H37"/>
    <mergeCell ref="D25:H25"/>
    <mergeCell ref="D26:H26"/>
    <mergeCell ref="D27:H27"/>
    <mergeCell ref="I38:Y38"/>
    <mergeCell ref="I39:Y39"/>
    <mergeCell ref="D38:H38"/>
    <mergeCell ref="D39:H39"/>
    <mergeCell ref="AA25:AQ25"/>
    <mergeCell ref="AA26:AQ26"/>
    <mergeCell ref="AA27:AQ27"/>
    <mergeCell ref="AA28:AQ28"/>
    <mergeCell ref="AA29:AQ29"/>
    <mergeCell ref="AA30:AQ30"/>
    <mergeCell ref="I31:Y31"/>
    <mergeCell ref="I32:Y32"/>
    <mergeCell ref="I33:Y33"/>
    <mergeCell ref="I37:Y37"/>
    <mergeCell ref="AA33:AQ33"/>
    <mergeCell ref="AA37:AQ37"/>
    <mergeCell ref="I34:Y34"/>
    <mergeCell ref="I35:Y35"/>
    <mergeCell ref="I36:Y36"/>
    <mergeCell ref="AA34:AQ34"/>
    <mergeCell ref="AU25:AV25"/>
    <mergeCell ref="AU26:AV26"/>
    <mergeCell ref="AU27:AV27"/>
    <mergeCell ref="AU28:AV28"/>
    <mergeCell ref="AU33:AV33"/>
    <mergeCell ref="AU37:AV37"/>
    <mergeCell ref="AU31:AV31"/>
    <mergeCell ref="AU32:AV32"/>
    <mergeCell ref="AU39:AV39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AR24:AV24"/>
    <mergeCell ref="I24:AQ24"/>
    <mergeCell ref="I29:Y29"/>
    <mergeCell ref="I30:Y30"/>
    <mergeCell ref="AR25:AS25"/>
    <mergeCell ref="AR26:AS26"/>
    <mergeCell ref="AR27:AS27"/>
    <mergeCell ref="AR28:AS28"/>
    <mergeCell ref="AR29:AS29"/>
    <mergeCell ref="AR30:AS30"/>
    <mergeCell ref="U43:W43"/>
    <mergeCell ref="U46:W46"/>
    <mergeCell ref="B21:C21"/>
    <mergeCell ref="B22:C22"/>
    <mergeCell ref="D21:AA21"/>
    <mergeCell ref="D22:AA22"/>
    <mergeCell ref="B24:C24"/>
    <mergeCell ref="D24:H24"/>
    <mergeCell ref="AA31:AQ31"/>
    <mergeCell ref="AA32:AQ32"/>
    <mergeCell ref="B18:C18"/>
    <mergeCell ref="D17:AA17"/>
    <mergeCell ref="D18:AA18"/>
    <mergeCell ref="I27:Y27"/>
    <mergeCell ref="I28:Y28"/>
    <mergeCell ref="U47:W47"/>
    <mergeCell ref="I25:Y25"/>
    <mergeCell ref="I26:Y26"/>
    <mergeCell ref="D42:T42"/>
    <mergeCell ref="D43:T43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Q8:AZ8"/>
    <mergeCell ref="AW28:BA28"/>
    <mergeCell ref="AW29:BA29"/>
    <mergeCell ref="AW24:BA24"/>
    <mergeCell ref="AW25:BA25"/>
    <mergeCell ref="AW26:BA26"/>
    <mergeCell ref="AW27:BA27"/>
    <mergeCell ref="AW38:BA38"/>
    <mergeCell ref="AW39:BA39"/>
    <mergeCell ref="AW30:BA30"/>
    <mergeCell ref="AW31:BA31"/>
    <mergeCell ref="AW32:BA32"/>
    <mergeCell ref="AW33:BA33"/>
    <mergeCell ref="AW37:BA37"/>
    <mergeCell ref="AW34:BA34"/>
    <mergeCell ref="AW35:BA35"/>
    <mergeCell ref="AW36:BA36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46" right="0.43" top="0.984251969" bottom="0.984251969" header="0.4921259845" footer="0.492125984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Windows-Benutzer</cp:lastModifiedBy>
  <cp:lastPrinted>2022-04-21T20:16:07Z</cp:lastPrinted>
  <dcterms:created xsi:type="dcterms:W3CDTF">1996-10-17T05:27:31Z</dcterms:created>
  <dcterms:modified xsi:type="dcterms:W3CDTF">2022-04-21T20:16:14Z</dcterms:modified>
  <cp:category/>
  <cp:version/>
  <cp:contentType/>
  <cp:contentStatus/>
</cp:coreProperties>
</file>